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vhas\OneDrive - CW Lundberg\Skrivbordet\"/>
    </mc:Choice>
  </mc:AlternateContent>
  <xr:revisionPtr revIDLastSave="0" documentId="8_{A9839A42-B473-4E82-98E5-9EB0DE6D7C43}" xr6:coauthVersionLast="47" xr6:coauthVersionMax="47" xr10:uidLastSave="{00000000-0000-0000-0000-000000000000}"/>
  <bookViews>
    <workbookView xWindow="-28920" yWindow="-120" windowWidth="29040" windowHeight="17640" xr2:uid="{99C25075-CD7A-46D2-B31F-0E3633D0539D}"/>
  </bookViews>
  <sheets>
    <sheet name="Skruvlådor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F16" i="2"/>
  <c r="F11" i="2"/>
  <c r="G11" i="2" s="1"/>
  <c r="F10" i="2"/>
  <c r="F12" i="2"/>
  <c r="G12" i="2" s="1"/>
  <c r="F13" i="2"/>
  <c r="G13" i="2" s="1"/>
  <c r="F14" i="2"/>
  <c r="G14" i="2" s="1"/>
  <c r="F15" i="2"/>
  <c r="G15" i="2" s="1"/>
  <c r="F17" i="2"/>
  <c r="G17" i="2" s="1"/>
  <c r="F18" i="2"/>
  <c r="G18" i="2" s="1"/>
  <c r="F19" i="2"/>
  <c r="G19" i="2" s="1"/>
  <c r="F20" i="2"/>
  <c r="G20" i="2" s="1"/>
  <c r="C41" i="2"/>
  <c r="C40" i="2"/>
  <c r="C38" i="2"/>
  <c r="C37" i="2"/>
  <c r="C36" i="2"/>
  <c r="C35" i="2"/>
  <c r="C33" i="2"/>
  <c r="C32" i="2"/>
  <c r="C31" i="2"/>
  <c r="C30" i="2"/>
  <c r="C28" i="2"/>
  <c r="C27" i="2"/>
  <c r="C26" i="2"/>
  <c r="C25" i="2"/>
  <c r="C23" i="2"/>
  <c r="C22" i="2"/>
  <c r="C21" i="2"/>
  <c r="C20" i="2"/>
  <c r="C18" i="2"/>
  <c r="C17" i="2"/>
  <c r="C15" i="2"/>
  <c r="C14" i="2"/>
  <c r="C13" i="2"/>
  <c r="C12" i="2"/>
  <c r="C9" i="2"/>
  <c r="C8" i="2"/>
  <c r="C6" i="2"/>
  <c r="C5" i="2"/>
  <c r="C4" i="2"/>
  <c r="G9" i="2" l="1"/>
  <c r="G10" i="2" l="1"/>
  <c r="H10" i="2" s="1"/>
  <c r="I10" i="2" s="1"/>
  <c r="J10" i="2" s="1"/>
  <c r="K10" i="2" s="1"/>
  <c r="L10" i="2" s="1"/>
  <c r="M10" i="2" s="1"/>
  <c r="N10" i="2" s="1"/>
  <c r="O10" i="2" s="1"/>
  <c r="G16" i="2"/>
  <c r="H12" i="2"/>
  <c r="H9" i="2"/>
  <c r="H11" i="2" s="1"/>
  <c r="I11" i="2" s="1"/>
  <c r="J11" i="2" s="1"/>
  <c r="K11" i="2" s="1"/>
  <c r="L11" i="2" s="1"/>
  <c r="M11" i="2" s="1"/>
  <c r="N11" i="2" s="1"/>
  <c r="O11" i="2" s="1"/>
  <c r="H9" i="1" l="1"/>
  <c r="H10" i="1"/>
  <c r="I9" i="2"/>
  <c r="H11" i="1" s="1"/>
  <c r="H13" i="2"/>
  <c r="I13" i="2" s="1"/>
  <c r="J13" i="2" s="1"/>
  <c r="I12" i="2" l="1"/>
  <c r="J12" i="2" s="1"/>
  <c r="K12" i="2" s="1"/>
  <c r="L12" i="2" s="1"/>
  <c r="M12" i="2" s="1"/>
  <c r="N12" i="2" s="1"/>
  <c r="O12" i="2" s="1"/>
  <c r="H14" i="2"/>
  <c r="I14" i="2" s="1"/>
  <c r="J14" i="2" s="1"/>
  <c r="K14" i="2" s="1"/>
  <c r="L14" i="2" s="1"/>
  <c r="M14" i="2" s="1"/>
  <c r="H15" i="2" l="1"/>
  <c r="I15" i="2" s="1"/>
  <c r="J15" i="2" s="1"/>
  <c r="H16" i="2" l="1"/>
  <c r="I16" i="2" s="1"/>
  <c r="J16" i="2" s="1"/>
  <c r="K16" i="2" s="1"/>
  <c r="L16" i="2" s="1"/>
  <c r="M16" i="2" s="1"/>
  <c r="N16" i="2" s="1"/>
  <c r="O16" i="2" s="1"/>
  <c r="H17" i="2" l="1"/>
  <c r="I17" i="2" s="1"/>
  <c r="J17" i="2" s="1"/>
  <c r="K9" i="2" l="1"/>
  <c r="H18" i="2"/>
  <c r="I18" i="2" s="1"/>
  <c r="J18" i="2" s="1"/>
  <c r="K18" i="2" s="1"/>
  <c r="H12" i="1" l="1"/>
  <c r="K13" i="2"/>
  <c r="K15" i="2"/>
  <c r="K17" i="2"/>
  <c r="L17" i="2" s="1"/>
  <c r="M17" i="2" s="1"/>
  <c r="N17" i="2" s="1"/>
  <c r="O17" i="2" s="1"/>
  <c r="H20" i="2"/>
  <c r="I20" i="2" s="1"/>
  <c r="H19" i="2"/>
  <c r="I19" i="2" s="1"/>
  <c r="J19" i="2" s="1"/>
  <c r="K19" i="2" s="1"/>
  <c r="L19" i="2" s="1"/>
  <c r="L9" i="2" l="1"/>
  <c r="L18" i="2" s="1"/>
  <c r="M18" i="2" s="1"/>
  <c r="N18" i="2" s="1"/>
  <c r="O18" i="2" s="1"/>
  <c r="J20" i="2"/>
  <c r="K20" i="2" s="1"/>
  <c r="L20" i="2" s="1"/>
  <c r="M20" i="2" s="1"/>
  <c r="N20" i="2" s="1"/>
  <c r="O20" i="2" s="1"/>
  <c r="J9" i="2"/>
  <c r="H15" i="1" s="1"/>
  <c r="H16" i="1" l="1"/>
  <c r="L13" i="2"/>
  <c r="L15" i="2"/>
  <c r="M9" i="2" l="1"/>
  <c r="M13" i="2" s="1"/>
  <c r="N13" i="2" s="1"/>
  <c r="O13" i="2" s="1"/>
  <c r="M19" i="2" l="1"/>
  <c r="H13" i="1"/>
  <c r="M15" i="2"/>
  <c r="N9" i="2" l="1"/>
  <c r="N14" i="2" s="1"/>
  <c r="O14" i="2" s="1"/>
  <c r="N19" i="2" l="1"/>
  <c r="O19" i="2" s="1"/>
  <c r="H14" i="1"/>
  <c r="N15" i="2"/>
  <c r="O15" i="2" s="1"/>
</calcChain>
</file>

<file path=xl/sharedStrings.xml><?xml version="1.0" encoding="utf-8"?>
<sst xmlns="http://schemas.openxmlformats.org/spreadsheetml/2006/main" count="75" uniqueCount="53">
  <si>
    <t>Flänsmutter M10 FZV</t>
  </si>
  <si>
    <t>100st</t>
  </si>
  <si>
    <t>Träskruv 4,8x32 A2</t>
  </si>
  <si>
    <t>300st</t>
  </si>
  <si>
    <t>Byggskruv 6,3x19 MBR rostfri</t>
  </si>
  <si>
    <t>Vagnsbult M10x32 A2 slätt huvud</t>
  </si>
  <si>
    <t>100st inkl. montagehylsa 10st</t>
  </si>
  <si>
    <t>Vagnsbult M10x50 A2 slätt huvud</t>
  </si>
  <si>
    <t>50st inkl. montagehylsa 5st</t>
  </si>
  <si>
    <t>Mutter M10 och bricka A2</t>
  </si>
  <si>
    <t>Skruv M10x20 FZV</t>
  </si>
  <si>
    <t>EPDM 50x60 mm</t>
  </si>
  <si>
    <t>EPDM 255x35 mm</t>
  </si>
  <si>
    <t>50st</t>
  </si>
  <si>
    <t>EPDM 180x50 mm</t>
  </si>
  <si>
    <t>EPDM 350x38 mm</t>
  </si>
  <si>
    <t>30st</t>
  </si>
  <si>
    <t>Artikelnummer:</t>
  </si>
  <si>
    <t>Artikelbenämning:</t>
  </si>
  <si>
    <t>Specifikation:</t>
  </si>
  <si>
    <t>Ange antal:</t>
  </si>
  <si>
    <t>420009p</t>
  </si>
  <si>
    <t>410017p</t>
  </si>
  <si>
    <t>410024p</t>
  </si>
  <si>
    <t>410166p</t>
  </si>
  <si>
    <t>410132p</t>
  </si>
  <si>
    <t>410226p</t>
  </si>
  <si>
    <t>430026p</t>
  </si>
  <si>
    <t>Skruvsats M10 x 20 6 st</t>
  </si>
  <si>
    <t>Skruvsats fotplatta</t>
  </si>
  <si>
    <t>Skruvsats konsol prof. plåttak</t>
  </si>
  <si>
    <t>Skruvsats förankringsögla 5 st</t>
  </si>
  <si>
    <t>Skruvsats konsol gångbrygga släta tak &lt;18° 2 st</t>
  </si>
  <si>
    <t>Skruvsats ståndare släta tak 5 st</t>
  </si>
  <si>
    <t>EPDM konsol prof. plåt</t>
  </si>
  <si>
    <t>410126p</t>
  </si>
  <si>
    <t>410126p Skruvsats konsol kort släta tak 5 st</t>
  </si>
  <si>
    <t>St</t>
  </si>
  <si>
    <t>Nummer</t>
  </si>
  <si>
    <t>Namn</t>
  </si>
  <si>
    <t>Påse</t>
  </si>
  <si>
    <t>Antal fulla set</t>
  </si>
  <si>
    <t>Över</t>
  </si>
  <si>
    <t>410173</t>
  </si>
  <si>
    <t>Nedan finns specifikation för baklängesräkning mellan storpack och skruvpåsar</t>
  </si>
  <si>
    <t>I denna tabell räknas antalet "fulla" kombinationer av stegvis. Det som ligger längst till höger är det som inte kunnat kombinerats ihop till påsar</t>
  </si>
  <si>
    <t>Grund</t>
  </si>
  <si>
    <t>Ersätt storpack med skruvpåsar enligt nedan antal:</t>
  </si>
  <si>
    <t>Visas ett minustecken i kolumnen framför resultatet, ska antalet räknas bort från underlaget som kalkylatorn räknat fram.</t>
  </si>
  <si>
    <t>Resultat antal:</t>
  </si>
  <si>
    <t>Ange antalet storpack som kalkylatorn räknat fram:</t>
  </si>
  <si>
    <t>För att resultatet ska bli rätt krävs det att samtliga storpack från kalkylatorns uträkning anges.</t>
  </si>
  <si>
    <t>Konvertering storpack till skruvpåse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</si>
</sst>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 tint="0.34998626667073579"/>
      <name val="Arial"/>
      <family val="2"/>
    </font>
    <font>
      <b/>
      <i/>
      <sz val="10"/>
      <color theme="1" tint="0.34998626667073579"/>
      <name val="Arial"/>
      <family val="2"/>
    </font>
    <font>
      <b/>
      <sz val="14"/>
      <color theme="1"/>
      <name val="Arial Black"/>
      <family val="2"/>
    </font>
    <font>
      <b/>
      <i/>
      <u/>
      <sz val="10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color theme="0"/>
      <name val="Calibri"/>
      <family val="2"/>
      <scheme val="minor"/>
    </font>
    <font>
      <b/>
      <i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0" fontId="5" fillId="3" borderId="1" applyNumberFormat="0" applyAlignment="0" applyProtection="0"/>
    <xf numFmtId="0" fontId="6" fillId="4" borderId="3" applyNumberFormat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9" fillId="5" borderId="21" xfId="0" applyFont="1" applyFill="1" applyBorder="1" applyProtection="1"/>
    <xf numFmtId="0" fontId="9" fillId="5" borderId="0" xfId="0" applyFont="1" applyFill="1" applyBorder="1" applyProtection="1"/>
    <xf numFmtId="0" fontId="9" fillId="5" borderId="22" xfId="0" applyFont="1" applyFill="1" applyBorder="1" applyProtection="1"/>
    <xf numFmtId="0" fontId="0" fillId="6" borderId="0" xfId="0" applyFill="1" applyProtection="1"/>
    <xf numFmtId="0" fontId="9" fillId="5" borderId="18" xfId="0" applyFont="1" applyFill="1" applyBorder="1" applyProtection="1"/>
    <xf numFmtId="0" fontId="9" fillId="5" borderId="15" xfId="0" applyFont="1" applyFill="1" applyBorder="1" applyProtection="1"/>
    <xf numFmtId="0" fontId="9" fillId="5" borderId="19" xfId="0" applyFont="1" applyFill="1" applyBorder="1" applyProtection="1"/>
    <xf numFmtId="0" fontId="18" fillId="5" borderId="0" xfId="7" applyFont="1" applyFill="1" applyBorder="1" applyAlignment="1" applyProtection="1">
      <alignment horizontal="right"/>
    </xf>
    <xf numFmtId="0" fontId="13" fillId="5" borderId="9" xfId="7" applyFont="1" applyFill="1" applyBorder="1" applyProtection="1"/>
    <xf numFmtId="0" fontId="10" fillId="5" borderId="14" xfId="4" applyFont="1" applyFill="1" applyBorder="1" applyProtection="1"/>
    <xf numFmtId="0" fontId="10" fillId="5" borderId="10" xfId="4" applyFont="1" applyFill="1" applyBorder="1" applyProtection="1"/>
    <xf numFmtId="0" fontId="18" fillId="5" borderId="0" xfId="7" quotePrefix="1" applyFont="1" applyFill="1" applyBorder="1" applyAlignment="1" applyProtection="1">
      <alignment horizontal="right"/>
    </xf>
    <xf numFmtId="0" fontId="10" fillId="5" borderId="11" xfId="4" applyFont="1" applyFill="1" applyBorder="1" applyProtection="1"/>
    <xf numFmtId="0" fontId="11" fillId="5" borderId="0" xfId="0" applyFont="1" applyFill="1" applyBorder="1" applyProtection="1"/>
    <xf numFmtId="0" fontId="18" fillId="5" borderId="21" xfId="7" applyFont="1" applyFill="1" applyBorder="1" applyProtection="1"/>
    <xf numFmtId="0" fontId="13" fillId="5" borderId="8" xfId="7" applyFont="1" applyFill="1" applyBorder="1" applyProtection="1"/>
    <xf numFmtId="0" fontId="0" fillId="5" borderId="16" xfId="0" applyFill="1" applyBorder="1" applyProtection="1"/>
    <xf numFmtId="0" fontId="0" fillId="5" borderId="20" xfId="0" applyFill="1" applyBorder="1" applyProtection="1"/>
    <xf numFmtId="0" fontId="0" fillId="5" borderId="17" xfId="0" applyFill="1" applyBorder="1" applyProtection="1"/>
    <xf numFmtId="0" fontId="0" fillId="5" borderId="21" xfId="0" applyFill="1" applyBorder="1" applyProtection="1"/>
    <xf numFmtId="0" fontId="0" fillId="5" borderId="0" xfId="0" applyFill="1" applyBorder="1" applyProtection="1"/>
    <xf numFmtId="0" fontId="0" fillId="5" borderId="22" xfId="0" applyFill="1" applyBorder="1" applyProtection="1"/>
    <xf numFmtId="0" fontId="14" fillId="5" borderId="21" xfId="2" applyFont="1" applyFill="1" applyBorder="1" applyAlignment="1" applyProtection="1">
      <alignment horizontal="right"/>
    </xf>
    <xf numFmtId="0" fontId="14" fillId="5" borderId="9" xfId="2" applyFont="1" applyFill="1" applyBorder="1" applyProtection="1"/>
    <xf numFmtId="0" fontId="14" fillId="5" borderId="13" xfId="2" applyFont="1" applyFill="1" applyBorder="1" applyProtection="1"/>
    <xf numFmtId="0" fontId="14" fillId="5" borderId="0" xfId="2" applyFont="1" applyFill="1" applyBorder="1" applyAlignment="1" applyProtection="1">
      <alignment horizontal="right"/>
    </xf>
    <xf numFmtId="0" fontId="17" fillId="6" borderId="12" xfId="3" applyFont="1" applyFill="1" applyBorder="1" applyProtection="1">
      <protection locked="0"/>
    </xf>
    <xf numFmtId="0" fontId="17" fillId="6" borderId="4" xfId="3" applyFont="1" applyFill="1" applyBorder="1" applyProtection="1">
      <protection locked="0"/>
    </xf>
    <xf numFmtId="0" fontId="17" fillId="6" borderId="5" xfId="3" applyFont="1" applyFill="1" applyBorder="1" applyProtection="1">
      <protection locked="0"/>
    </xf>
    <xf numFmtId="0" fontId="19" fillId="7" borderId="0" xfId="7" applyFont="1" applyFill="1"/>
    <xf numFmtId="0" fontId="8" fillId="7" borderId="0" xfId="0" applyFont="1" applyFill="1"/>
    <xf numFmtId="0" fontId="6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8" fillId="7" borderId="0" xfId="0" applyFont="1" applyFill="1" applyBorder="1"/>
    <xf numFmtId="0" fontId="19" fillId="7" borderId="0" xfId="7" applyFont="1" applyFill="1" applyBorder="1"/>
    <xf numFmtId="0" fontId="8" fillId="7" borderId="0" xfId="0" applyNumberFormat="1" applyFont="1" applyFill="1" applyBorder="1"/>
    <xf numFmtId="0" fontId="6" fillId="7" borderId="0" xfId="5" applyFont="1" applyFill="1" applyBorder="1"/>
    <xf numFmtId="0" fontId="8" fillId="7" borderId="0" xfId="0" applyNumberFormat="1" applyFont="1" applyFill="1" applyBorder="1" applyAlignment="1">
      <alignment horizontal="left"/>
    </xf>
    <xf numFmtId="0" fontId="6" fillId="7" borderId="0" xfId="4" applyFont="1" applyFill="1" applyBorder="1"/>
    <xf numFmtId="0" fontId="6" fillId="7" borderId="0" xfId="6" applyFont="1" applyFill="1" applyBorder="1"/>
    <xf numFmtId="0" fontId="15" fillId="5" borderId="21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15" fillId="5" borderId="22" xfId="0" applyFont="1" applyFill="1" applyBorder="1" applyAlignment="1" applyProtection="1">
      <alignment horizontal="center"/>
    </xf>
    <xf numFmtId="0" fontId="16" fillId="5" borderId="21" xfId="0" applyFont="1" applyFill="1" applyBorder="1" applyAlignment="1" applyProtection="1">
      <alignment horizontal="right"/>
    </xf>
    <xf numFmtId="0" fontId="16" fillId="5" borderId="0" xfId="0" applyFont="1" applyFill="1" applyBorder="1" applyAlignment="1" applyProtection="1">
      <alignment horizontal="right"/>
    </xf>
    <xf numFmtId="0" fontId="12" fillId="5" borderId="6" xfId="0" applyFont="1" applyFill="1" applyBorder="1" applyAlignment="1" applyProtection="1">
      <alignment horizontal="center"/>
    </xf>
    <xf numFmtId="0" fontId="12" fillId="5" borderId="7" xfId="0" applyFont="1" applyFill="1" applyBorder="1" applyAlignment="1" applyProtection="1">
      <alignment horizontal="center"/>
    </xf>
    <xf numFmtId="0" fontId="20" fillId="5" borderId="16" xfId="0" applyFont="1" applyFill="1" applyBorder="1" applyAlignment="1" applyProtection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</xf>
    <xf numFmtId="0" fontId="20" fillId="5" borderId="18" xfId="0" applyFont="1" applyFill="1" applyBorder="1" applyAlignment="1" applyProtection="1">
      <alignment horizontal="center" vertical="center" wrapText="1"/>
    </xf>
    <xf numFmtId="0" fontId="20" fillId="5" borderId="19" xfId="0" applyFont="1" applyFill="1" applyBorder="1" applyAlignment="1" applyProtection="1">
      <alignment horizontal="center" vertical="center" wrapText="1"/>
    </xf>
  </cellXfs>
  <cellStyles count="8">
    <cellStyle name="Beräkning" xfId="5" builtinId="22"/>
    <cellStyle name="Förklarande text" xfId="7" builtinId="53"/>
    <cellStyle name="Indata" xfId="3" builtinId="20" customBuiltin="1"/>
    <cellStyle name="Kontrollcell" xfId="6" builtinId="23"/>
    <cellStyle name="Normal" xfId="0" builtinId="0"/>
    <cellStyle name="Normal 2 2" xfId="1" xr:uid="{3895D50E-5607-4AF0-B8BD-83522C52A343}"/>
    <cellStyle name="Rubrik 4" xfId="2" builtinId="19"/>
    <cellStyle name="Utdata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2</xdr:row>
      <xdr:rowOff>57150</xdr:rowOff>
    </xdr:from>
    <xdr:to>
      <xdr:col>2</xdr:col>
      <xdr:colOff>647700</xdr:colOff>
      <xdr:row>4</xdr:row>
      <xdr:rowOff>78284</xdr:rowOff>
    </xdr:to>
    <xdr:pic>
      <xdr:nvPicPr>
        <xdr:cNvPr id="3" name="Bildobjekt 2" descr="En bild som visar ritning&#10;&#10;Automatiskt genererad beskrivning">
          <a:extLst>
            <a:ext uri="{FF2B5EF4-FFF2-40B4-BE49-F238E27FC236}">
              <a16:creationId xmlns:a16="http://schemas.microsoft.com/office/drawing/2014/main" id="{93748D28-1DE2-454D-A8C2-C842ABB31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447675"/>
          <a:ext cx="1247775" cy="506909"/>
        </a:xfrm>
        <a:prstGeom prst="rect">
          <a:avLst/>
        </a:prstGeom>
      </xdr:spPr>
    </xdr:pic>
    <xdr:clientData/>
  </xdr:twoCellAnchor>
  <xdr:twoCellAnchor>
    <xdr:from>
      <xdr:col>4</xdr:col>
      <xdr:colOff>1162050</xdr:colOff>
      <xdr:row>5</xdr:row>
      <xdr:rowOff>76200</xdr:rowOff>
    </xdr:from>
    <xdr:to>
      <xdr:col>4</xdr:col>
      <xdr:colOff>1200150</xdr:colOff>
      <xdr:row>6</xdr:row>
      <xdr:rowOff>104775</xdr:rowOff>
    </xdr:to>
    <xdr:cxnSp macro="">
      <xdr:nvCxnSpPr>
        <xdr:cNvPr id="6" name="Rak pilkoppling 5">
          <a:extLst>
            <a:ext uri="{FF2B5EF4-FFF2-40B4-BE49-F238E27FC236}">
              <a16:creationId xmlns:a16="http://schemas.microsoft.com/office/drawing/2014/main" id="{FAFFA68C-DD57-418B-81A1-0AB70062DC94}"/>
            </a:ext>
          </a:extLst>
        </xdr:cNvPr>
        <xdr:cNvCxnSpPr/>
      </xdr:nvCxnSpPr>
      <xdr:spPr>
        <a:xfrm flipH="1">
          <a:off x="6115050" y="866775"/>
          <a:ext cx="38100" cy="2190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1190625</xdr:colOff>
      <xdr:row>5</xdr:row>
      <xdr:rowOff>85725</xdr:rowOff>
    </xdr:from>
    <xdr:to>
      <xdr:col>7</xdr:col>
      <xdr:colOff>1228725</xdr:colOff>
      <xdr:row>6</xdr:row>
      <xdr:rowOff>114300</xdr:rowOff>
    </xdr:to>
    <xdr:cxnSp macro="">
      <xdr:nvCxnSpPr>
        <xdr:cNvPr id="8" name="Rak pilkoppling 7">
          <a:extLst>
            <a:ext uri="{FF2B5EF4-FFF2-40B4-BE49-F238E27FC236}">
              <a16:creationId xmlns:a16="http://schemas.microsoft.com/office/drawing/2014/main" id="{79B388A0-D04D-4F62-AC53-F0250BFC702F}"/>
            </a:ext>
          </a:extLst>
        </xdr:cNvPr>
        <xdr:cNvCxnSpPr/>
      </xdr:nvCxnSpPr>
      <xdr:spPr>
        <a:xfrm flipH="1">
          <a:off x="12372975" y="962025"/>
          <a:ext cx="38100" cy="2190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1D9F5-A6BD-4BD3-B430-77445AEC8E0A}">
  <dimension ref="B1:I22"/>
  <sheetViews>
    <sheetView showGridLines="0" showRowColHeaders="0" tabSelected="1" zoomScale="120" zoomScaleNormal="120" workbookViewId="0">
      <selection activeCell="E11" sqref="E11"/>
    </sheetView>
  </sheetViews>
  <sheetFormatPr defaultRowHeight="15" x14ac:dyDescent="0.25"/>
  <cols>
    <col min="1" max="1" width="3.7109375" style="4" customWidth="1"/>
    <col min="2" max="2" width="15.7109375" style="4" customWidth="1"/>
    <col min="3" max="3" width="30.7109375" style="4" bestFit="1" customWidth="1"/>
    <col min="4" max="4" width="27.28515625" style="4" bestFit="1" customWidth="1"/>
    <col min="5" max="5" width="20.42578125" style="4" customWidth="1"/>
    <col min="6" max="6" width="17.28515625" style="4" customWidth="1"/>
    <col min="7" max="7" width="42.42578125" style="4" bestFit="1" customWidth="1"/>
    <col min="8" max="8" width="20.28515625" style="4" customWidth="1"/>
    <col min="9" max="9" width="5.7109375" style="4" customWidth="1"/>
    <col min="10" max="10" width="3.7109375" style="4" customWidth="1"/>
    <col min="11" max="16384" width="9.140625" style="4"/>
  </cols>
  <sheetData>
    <row r="1" spans="2:9" ht="15.75" thickBot="1" x14ac:dyDescent="0.3"/>
    <row r="2" spans="2:9" x14ac:dyDescent="0.25">
      <c r="B2" s="17"/>
      <c r="C2" s="18"/>
      <c r="D2" s="18"/>
      <c r="E2" s="18"/>
      <c r="F2" s="18"/>
      <c r="G2" s="18"/>
      <c r="H2" s="18"/>
      <c r="I2" s="19"/>
    </row>
    <row r="3" spans="2:9" ht="22.5" x14ac:dyDescent="0.45">
      <c r="B3" s="41" t="s">
        <v>52</v>
      </c>
      <c r="C3" s="42"/>
      <c r="D3" s="42"/>
      <c r="E3" s="42"/>
      <c r="F3" s="42"/>
      <c r="G3" s="42"/>
      <c r="H3" s="42"/>
      <c r="I3" s="43"/>
    </row>
    <row r="4" spans="2:9" ht="15.75" thickBot="1" x14ac:dyDescent="0.3">
      <c r="B4" s="20"/>
      <c r="C4" s="21"/>
      <c r="D4" s="21"/>
      <c r="E4" s="21"/>
      <c r="F4" s="21"/>
      <c r="G4" s="21"/>
      <c r="H4" s="21"/>
      <c r="I4" s="22"/>
    </row>
    <row r="5" spans="2:9" ht="15.75" thickBot="1" x14ac:dyDescent="0.3">
      <c r="B5" s="20"/>
      <c r="C5" s="21"/>
      <c r="D5" s="46" t="s">
        <v>50</v>
      </c>
      <c r="E5" s="47"/>
      <c r="F5" s="21"/>
      <c r="G5" s="46" t="s">
        <v>47</v>
      </c>
      <c r="H5" s="47"/>
      <c r="I5" s="22"/>
    </row>
    <row r="6" spans="2:9" x14ac:dyDescent="0.25">
      <c r="B6" s="20"/>
      <c r="C6" s="2"/>
      <c r="D6" s="21"/>
      <c r="E6" s="21"/>
      <c r="F6" s="21"/>
      <c r="G6" s="2"/>
      <c r="H6" s="2"/>
      <c r="I6" s="3"/>
    </row>
    <row r="7" spans="2:9" ht="15.75" thickBot="1" x14ac:dyDescent="0.3">
      <c r="B7" s="1"/>
      <c r="C7" s="2"/>
      <c r="D7" s="2"/>
      <c r="E7" s="2"/>
      <c r="F7" s="2"/>
      <c r="G7" s="2"/>
      <c r="H7" s="2"/>
      <c r="I7" s="3"/>
    </row>
    <row r="8" spans="2:9" x14ac:dyDescent="0.25">
      <c r="B8" s="23" t="s">
        <v>17</v>
      </c>
      <c r="C8" s="24" t="s">
        <v>18</v>
      </c>
      <c r="D8" s="24" t="s">
        <v>19</v>
      </c>
      <c r="E8" s="25" t="s">
        <v>20</v>
      </c>
      <c r="F8" s="26" t="s">
        <v>17</v>
      </c>
      <c r="G8" s="24" t="s">
        <v>18</v>
      </c>
      <c r="H8" s="25" t="s">
        <v>49</v>
      </c>
      <c r="I8" s="3"/>
    </row>
    <row r="9" spans="2:9" ht="20.100000000000001" customHeight="1" x14ac:dyDescent="0.25">
      <c r="B9" s="15">
        <v>100134</v>
      </c>
      <c r="C9" s="9" t="s">
        <v>0</v>
      </c>
      <c r="D9" s="16" t="s">
        <v>1</v>
      </c>
      <c r="E9" s="27">
        <v>0</v>
      </c>
      <c r="F9" s="8" t="s">
        <v>21</v>
      </c>
      <c r="G9" s="9" t="s">
        <v>28</v>
      </c>
      <c r="H9" s="10">
        <f>ROUNDUP(Data!G9*Data!A4+Data!H9*Data!A10,0)</f>
        <v>0</v>
      </c>
      <c r="I9" s="3"/>
    </row>
    <row r="10" spans="2:9" ht="20.100000000000001" customHeight="1" x14ac:dyDescent="0.25">
      <c r="B10" s="15">
        <v>100135</v>
      </c>
      <c r="C10" s="9" t="s">
        <v>2</v>
      </c>
      <c r="D10" s="16" t="s">
        <v>3</v>
      </c>
      <c r="E10" s="28">
        <v>0</v>
      </c>
      <c r="F10" s="8" t="s">
        <v>22</v>
      </c>
      <c r="G10" s="9" t="s">
        <v>29</v>
      </c>
      <c r="H10" s="11">
        <f>Data!A8*Data!H9</f>
        <v>0</v>
      </c>
      <c r="I10" s="3"/>
    </row>
    <row r="11" spans="2:9" ht="20.100000000000001" customHeight="1" x14ac:dyDescent="0.25">
      <c r="B11" s="15">
        <v>100136</v>
      </c>
      <c r="C11" s="9" t="s">
        <v>4</v>
      </c>
      <c r="D11" s="16" t="s">
        <v>3</v>
      </c>
      <c r="E11" s="28">
        <v>0</v>
      </c>
      <c r="F11" s="8" t="s">
        <v>23</v>
      </c>
      <c r="G11" s="9" t="s">
        <v>30</v>
      </c>
      <c r="H11" s="11">
        <f>Data!A17*Data!I9</f>
        <v>0</v>
      </c>
      <c r="I11" s="3"/>
    </row>
    <row r="12" spans="2:9" ht="20.100000000000001" customHeight="1" x14ac:dyDescent="0.25">
      <c r="B12" s="15">
        <v>100142</v>
      </c>
      <c r="C12" s="9" t="s">
        <v>5</v>
      </c>
      <c r="D12" s="16" t="s">
        <v>6</v>
      </c>
      <c r="E12" s="28">
        <v>0</v>
      </c>
      <c r="F12" s="8" t="s">
        <v>25</v>
      </c>
      <c r="G12" s="9" t="s">
        <v>31</v>
      </c>
      <c r="H12" s="11">
        <f>Data!A20*Data!K9</f>
        <v>0</v>
      </c>
      <c r="I12" s="3"/>
    </row>
    <row r="13" spans="2:9" ht="20.100000000000001" customHeight="1" x14ac:dyDescent="0.25">
      <c r="B13" s="15">
        <v>100143</v>
      </c>
      <c r="C13" s="9" t="s">
        <v>7</v>
      </c>
      <c r="D13" s="16" t="s">
        <v>8</v>
      </c>
      <c r="E13" s="28">
        <v>0</v>
      </c>
      <c r="F13" s="8" t="s">
        <v>26</v>
      </c>
      <c r="G13" s="9" t="s">
        <v>32</v>
      </c>
      <c r="H13" s="11">
        <f>Data!M9*Data!A30</f>
        <v>0</v>
      </c>
      <c r="I13" s="3"/>
    </row>
    <row r="14" spans="2:9" ht="20.100000000000001" customHeight="1" x14ac:dyDescent="0.25">
      <c r="B14" s="15">
        <v>100144</v>
      </c>
      <c r="C14" s="9" t="s">
        <v>9</v>
      </c>
      <c r="D14" s="16" t="s">
        <v>1</v>
      </c>
      <c r="E14" s="28">
        <v>0</v>
      </c>
      <c r="F14" s="8" t="s">
        <v>27</v>
      </c>
      <c r="G14" s="9" t="s">
        <v>33</v>
      </c>
      <c r="H14" s="11">
        <f>Data!N9*Data!A35</f>
        <v>0</v>
      </c>
      <c r="I14" s="3"/>
    </row>
    <row r="15" spans="2:9" ht="20.100000000000001" customHeight="1" x14ac:dyDescent="0.25">
      <c r="B15" s="15">
        <v>100149</v>
      </c>
      <c r="C15" s="9" t="s">
        <v>10</v>
      </c>
      <c r="D15" s="16" t="s">
        <v>1</v>
      </c>
      <c r="E15" s="28">
        <v>0</v>
      </c>
      <c r="F15" s="12" t="s">
        <v>43</v>
      </c>
      <c r="G15" s="9" t="s">
        <v>34</v>
      </c>
      <c r="H15" s="11">
        <f>Data!A40*Data!J9</f>
        <v>0</v>
      </c>
      <c r="I15" s="3"/>
    </row>
    <row r="16" spans="2:9" ht="20.100000000000001" customHeight="1" thickBot="1" x14ac:dyDescent="0.3">
      <c r="B16" s="15">
        <v>100151</v>
      </c>
      <c r="C16" s="9" t="s">
        <v>11</v>
      </c>
      <c r="D16" s="16" t="s">
        <v>1</v>
      </c>
      <c r="E16" s="28">
        <v>0</v>
      </c>
      <c r="F16" s="8" t="s">
        <v>35</v>
      </c>
      <c r="G16" s="9" t="s">
        <v>36</v>
      </c>
      <c r="H16" s="13">
        <f>Data!L9*Data!A25</f>
        <v>0</v>
      </c>
      <c r="I16" s="3"/>
    </row>
    <row r="17" spans="2:9" ht="20.100000000000001" customHeight="1" thickBot="1" x14ac:dyDescent="0.3">
      <c r="B17" s="15">
        <v>100152</v>
      </c>
      <c r="C17" s="9" t="s">
        <v>12</v>
      </c>
      <c r="D17" s="16" t="s">
        <v>13</v>
      </c>
      <c r="E17" s="28">
        <v>0</v>
      </c>
      <c r="F17" s="14"/>
      <c r="G17" s="14"/>
      <c r="H17" s="14"/>
      <c r="I17" s="3"/>
    </row>
    <row r="18" spans="2:9" ht="20.100000000000001" customHeight="1" x14ac:dyDescent="0.25">
      <c r="B18" s="15">
        <v>100153</v>
      </c>
      <c r="C18" s="9" t="s">
        <v>14</v>
      </c>
      <c r="D18" s="16" t="s">
        <v>13</v>
      </c>
      <c r="E18" s="28">
        <v>0</v>
      </c>
      <c r="F18" s="14"/>
      <c r="G18" s="48" t="s">
        <v>48</v>
      </c>
      <c r="H18" s="49"/>
      <c r="I18" s="3"/>
    </row>
    <row r="19" spans="2:9" ht="20.100000000000001" customHeight="1" thickBot="1" x14ac:dyDescent="0.3">
      <c r="B19" s="15">
        <v>100154</v>
      </c>
      <c r="C19" s="9" t="s">
        <v>15</v>
      </c>
      <c r="D19" s="16" t="s">
        <v>16</v>
      </c>
      <c r="E19" s="29">
        <v>0</v>
      </c>
      <c r="F19" s="14"/>
      <c r="G19" s="50"/>
      <c r="H19" s="51"/>
      <c r="I19" s="3"/>
    </row>
    <row r="20" spans="2:9" x14ac:dyDescent="0.25">
      <c r="B20" s="1"/>
      <c r="C20" s="2"/>
      <c r="D20" s="2"/>
      <c r="E20" s="2"/>
      <c r="F20" s="2"/>
      <c r="G20" s="2"/>
      <c r="H20" s="2"/>
      <c r="I20" s="3"/>
    </row>
    <row r="21" spans="2:9" x14ac:dyDescent="0.25">
      <c r="B21" s="44" t="s">
        <v>51</v>
      </c>
      <c r="C21" s="45"/>
      <c r="D21" s="45"/>
      <c r="E21" s="45"/>
      <c r="F21" s="2"/>
      <c r="G21" s="2"/>
      <c r="H21" s="2"/>
      <c r="I21" s="3"/>
    </row>
    <row r="22" spans="2:9" ht="15.75" thickBot="1" x14ac:dyDescent="0.3">
      <c r="B22" s="5"/>
      <c r="C22" s="6"/>
      <c r="D22" s="6"/>
      <c r="E22" s="6"/>
      <c r="F22" s="6"/>
      <c r="G22" s="6"/>
      <c r="H22" s="6"/>
      <c r="I22" s="7"/>
    </row>
  </sheetData>
  <sheetProtection algorithmName="SHA-512" hashValue="dgTThQspo2lJuFkFt7ZQOw1WTRMsbobfX+qguspOV246p6jOSwMoCxnFJLbz3w9bSLMApju+yq4HFzj86H61xw==" saltValue="k5UMxaSDAr1ISq5q0yhNuQ==" spinCount="100000" sheet="1" objects="1" scenarios="1" selectLockedCells="1"/>
  <mergeCells count="5">
    <mergeCell ref="B3:I3"/>
    <mergeCell ref="B21:E21"/>
    <mergeCell ref="D5:E5"/>
    <mergeCell ref="G5:H5"/>
    <mergeCell ref="G18:H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26D39-D2F9-4798-A2C5-2997969B339E}">
  <dimension ref="A2:S41"/>
  <sheetViews>
    <sheetView workbookViewId="0">
      <selection activeCell="D27" sqref="D27"/>
    </sheetView>
  </sheetViews>
  <sheetFormatPr defaultRowHeight="15" x14ac:dyDescent="0.25"/>
  <cols>
    <col min="1" max="2" width="9.140625" style="31"/>
    <col min="3" max="3" width="42.42578125" style="31" bestFit="1" customWidth="1"/>
    <col min="4" max="4" width="46.5703125" style="31" customWidth="1"/>
    <col min="5" max="5" width="10.42578125" style="31" customWidth="1"/>
    <col min="6" max="16384" width="9.140625" style="31"/>
  </cols>
  <sheetData>
    <row r="2" spans="1:19" x14ac:dyDescent="0.25">
      <c r="A2" s="30" t="s">
        <v>44</v>
      </c>
    </row>
    <row r="3" spans="1:19" x14ac:dyDescent="0.25">
      <c r="A3" s="31" t="s">
        <v>37</v>
      </c>
      <c r="B3" s="31" t="s">
        <v>38</v>
      </c>
      <c r="C3" s="31" t="s">
        <v>39</v>
      </c>
    </row>
    <row r="4" spans="1:19" x14ac:dyDescent="0.25">
      <c r="A4" s="32">
        <f>100/6</f>
        <v>16.666666666666668</v>
      </c>
      <c r="B4" s="31" t="s">
        <v>21</v>
      </c>
      <c r="C4" s="31" t="str">
        <f>_xlfn.XLOOKUP(B4,Skruvlådor!$F$9:$F$16,Skruvlådor!$G$9:$G$16)</f>
        <v>Skruvsats M10 x 20 6 st</v>
      </c>
    </row>
    <row r="5" spans="1:19" x14ac:dyDescent="0.25">
      <c r="A5" s="33">
        <v>1</v>
      </c>
      <c r="B5" s="31">
        <v>100149</v>
      </c>
      <c r="C5" s="31" t="str">
        <f>_xlfn.XLOOKUP(B5,Skruvlådor!$B$9:$B$19,Skruvlådor!$C$9:$C$19)</f>
        <v>Skruv M10x20 FZV</v>
      </c>
    </row>
    <row r="6" spans="1:19" x14ac:dyDescent="0.25">
      <c r="A6" s="33">
        <v>1</v>
      </c>
      <c r="B6" s="34">
        <v>100134</v>
      </c>
      <c r="C6" s="31" t="str">
        <f>_xlfn.XLOOKUP(B6,Skruvlådor!$B$9:$B$19,Skruvlådor!$C$9:$C$19)</f>
        <v>Flänsmutter M10 FZV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x14ac:dyDescent="0.25">
      <c r="A7" s="33"/>
      <c r="B7" s="34"/>
      <c r="C7" s="34"/>
      <c r="D7" s="34"/>
      <c r="E7" s="35" t="s">
        <v>45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x14ac:dyDescent="0.25">
      <c r="A8" s="32">
        <v>30</v>
      </c>
      <c r="B8" s="36" t="s">
        <v>22</v>
      </c>
      <c r="C8" s="31" t="str">
        <f>_xlfn.XLOOKUP(B8,Skruvlådor!$F$9:$F$16,Skruvlådor!$G$9:$G$16)</f>
        <v>Skruvsats fotplatta</v>
      </c>
      <c r="D8" s="34"/>
      <c r="E8" s="34" t="s">
        <v>40</v>
      </c>
      <c r="F8" s="34" t="s">
        <v>46</v>
      </c>
      <c r="G8" s="34" t="s">
        <v>21</v>
      </c>
      <c r="H8" s="34" t="s">
        <v>22</v>
      </c>
      <c r="I8" s="34" t="s">
        <v>23</v>
      </c>
      <c r="J8" s="34">
        <v>410173</v>
      </c>
      <c r="K8" s="34" t="s">
        <v>25</v>
      </c>
      <c r="L8" s="34" t="s">
        <v>35</v>
      </c>
      <c r="M8" s="34" t="s">
        <v>26</v>
      </c>
      <c r="N8" s="34" t="s">
        <v>27</v>
      </c>
      <c r="O8" s="34" t="s">
        <v>42</v>
      </c>
      <c r="P8" s="34"/>
      <c r="Q8" s="34"/>
      <c r="R8" s="34"/>
      <c r="S8" s="34"/>
    </row>
    <row r="9" spans="1:19" x14ac:dyDescent="0.25">
      <c r="A9" s="33">
        <v>1</v>
      </c>
      <c r="B9" s="36">
        <v>100135</v>
      </c>
      <c r="C9" s="31" t="str">
        <f>_xlfn.XLOOKUP(B9,Skruvlådor!$B$9:$B$19,Skruvlådor!$C$9:$C$19)</f>
        <v>Träskruv 4,8x32 A2</v>
      </c>
      <c r="D9" s="34"/>
      <c r="E9" s="34" t="s">
        <v>41</v>
      </c>
      <c r="F9" s="37"/>
      <c r="G9" s="37">
        <f>MIN(F10,F16)</f>
        <v>0</v>
      </c>
      <c r="H9" s="37">
        <f>G11</f>
        <v>0</v>
      </c>
      <c r="I9" s="37">
        <f>H12</f>
        <v>0</v>
      </c>
      <c r="J9" s="37">
        <f>I20</f>
        <v>0</v>
      </c>
      <c r="K9" s="37">
        <f>MIN(J13,J15,J17)</f>
        <v>0</v>
      </c>
      <c r="L9" s="37">
        <f>MIN(K13,K15,ROUNDDOWN(K18/2, 0))</f>
        <v>0</v>
      </c>
      <c r="M9" s="37">
        <f>MIN(L13,L15,ROUNDDOWN(L19/A33,0))</f>
        <v>0</v>
      </c>
      <c r="N9" s="37">
        <f>MIN(ROUNDDOWN(M14/A36,0),M15,ROUNDDOWN(M19/A38,0))</f>
        <v>0</v>
      </c>
      <c r="O9" s="34"/>
      <c r="P9" s="34"/>
      <c r="Q9" s="34"/>
      <c r="R9" s="34"/>
      <c r="S9" s="34"/>
    </row>
    <row r="10" spans="1:19" x14ac:dyDescent="0.25">
      <c r="A10" s="33">
        <v>-10</v>
      </c>
      <c r="B10" s="36" t="s">
        <v>21</v>
      </c>
      <c r="C10" s="36"/>
      <c r="D10" s="34"/>
      <c r="E10" s="38">
        <v>100134</v>
      </c>
      <c r="F10" s="39">
        <f>Skruvlådor!E9</f>
        <v>0</v>
      </c>
      <c r="G10" s="39">
        <f>Skruvlådor!E9-G9</f>
        <v>0</v>
      </c>
      <c r="H10" s="39">
        <f t="shared" ref="H10:N10" si="0">G10</f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0</v>
      </c>
      <c r="O10" s="40">
        <f t="shared" ref="O10:O20" si="1">N10</f>
        <v>0</v>
      </c>
      <c r="P10" s="34"/>
      <c r="Q10" s="34"/>
      <c r="R10" s="34"/>
      <c r="S10" s="34"/>
    </row>
    <row r="11" spans="1:19" x14ac:dyDescent="0.25">
      <c r="A11" s="33"/>
      <c r="B11" s="34"/>
      <c r="C11" s="34"/>
      <c r="D11" s="34"/>
      <c r="E11" s="38">
        <v>100135</v>
      </c>
      <c r="F11" s="39">
        <f>Skruvlådor!E10</f>
        <v>0</v>
      </c>
      <c r="G11" s="39">
        <f>F11</f>
        <v>0</v>
      </c>
      <c r="H11" s="39">
        <f>G11-H9</f>
        <v>0</v>
      </c>
      <c r="I11" s="39">
        <f t="shared" ref="I11:N11" si="2">H11</f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9">
        <f t="shared" si="2"/>
        <v>0</v>
      </c>
      <c r="N11" s="39">
        <f t="shared" si="2"/>
        <v>0</v>
      </c>
      <c r="O11" s="40">
        <f t="shared" si="1"/>
        <v>0</v>
      </c>
      <c r="P11" s="34"/>
      <c r="Q11" s="34"/>
      <c r="R11" s="34"/>
      <c r="S11" s="34"/>
    </row>
    <row r="12" spans="1:19" x14ac:dyDescent="0.25">
      <c r="A12" s="32">
        <v>25</v>
      </c>
      <c r="B12" s="34" t="s">
        <v>24</v>
      </c>
      <c r="C12" s="31" t="e">
        <f>_xlfn.XLOOKUP(B12,Skruvlådor!$F$9:$F$16,Skruvlådor!$G$9:$G$16)</f>
        <v>#N/A</v>
      </c>
      <c r="D12" s="34"/>
      <c r="E12" s="38">
        <v>100136</v>
      </c>
      <c r="F12" s="39">
        <f>Skruvlådor!E11</f>
        <v>0</v>
      </c>
      <c r="G12" s="39">
        <f>F12</f>
        <v>0</v>
      </c>
      <c r="H12" s="39">
        <f t="shared" ref="H12:H20" si="3">G12</f>
        <v>0</v>
      </c>
      <c r="I12" s="39">
        <f>H12-I9</f>
        <v>0</v>
      </c>
      <c r="J12" s="39">
        <f>I12</f>
        <v>0</v>
      </c>
      <c r="K12" s="39">
        <f>J12</f>
        <v>0</v>
      </c>
      <c r="L12" s="39">
        <f>K12</f>
        <v>0</v>
      </c>
      <c r="M12" s="39">
        <f>L12</f>
        <v>0</v>
      </c>
      <c r="N12" s="39">
        <f>M12</f>
        <v>0</v>
      </c>
      <c r="O12" s="40">
        <f t="shared" si="1"/>
        <v>0</v>
      </c>
      <c r="P12" s="34"/>
      <c r="Q12" s="34"/>
      <c r="R12" s="34"/>
      <c r="S12" s="34"/>
    </row>
    <row r="13" spans="1:19" x14ac:dyDescent="0.25">
      <c r="A13" s="33">
        <v>1</v>
      </c>
      <c r="B13" s="34">
        <v>100135</v>
      </c>
      <c r="C13" s="31" t="str">
        <f>_xlfn.XLOOKUP(B13,Skruvlådor!$B$9:$B$19,Skruvlådor!$C$9:$C$19)</f>
        <v>Träskruv 4,8x32 A2</v>
      </c>
      <c r="D13" s="34"/>
      <c r="E13" s="38">
        <v>100142</v>
      </c>
      <c r="F13" s="39">
        <f>Skruvlådor!E12</f>
        <v>0</v>
      </c>
      <c r="G13" s="39">
        <f>F13</f>
        <v>0</v>
      </c>
      <c r="H13" s="39">
        <f t="shared" si="3"/>
        <v>0</v>
      </c>
      <c r="I13" s="39">
        <f t="shared" ref="I13:J20" si="4">H13</f>
        <v>0</v>
      </c>
      <c r="J13" s="39">
        <f t="shared" si="4"/>
        <v>0</v>
      </c>
      <c r="K13" s="39">
        <f>J13-K9*A21</f>
        <v>0</v>
      </c>
      <c r="L13" s="39">
        <f>K13-L9*A26</f>
        <v>0</v>
      </c>
      <c r="M13" s="39">
        <f>L13-M9*A31</f>
        <v>0</v>
      </c>
      <c r="N13" s="39">
        <f>M13</f>
        <v>0</v>
      </c>
      <c r="O13" s="40">
        <f t="shared" si="1"/>
        <v>0</v>
      </c>
      <c r="P13" s="34"/>
      <c r="Q13" s="34"/>
      <c r="R13" s="34"/>
      <c r="S13" s="34"/>
    </row>
    <row r="14" spans="1:19" x14ac:dyDescent="0.25">
      <c r="A14" s="33">
        <v>1</v>
      </c>
      <c r="B14" s="34">
        <v>100149</v>
      </c>
      <c r="C14" s="31" t="str">
        <f>_xlfn.XLOOKUP(B14,Skruvlådor!$B$9:$B$19,Skruvlådor!$C$9:$C$19)</f>
        <v>Skruv M10x20 FZV</v>
      </c>
      <c r="D14" s="34"/>
      <c r="E14" s="38">
        <v>100143</v>
      </c>
      <c r="F14" s="39">
        <f>Skruvlådor!E13</f>
        <v>0</v>
      </c>
      <c r="G14" s="39">
        <f>F14</f>
        <v>0</v>
      </c>
      <c r="H14" s="39">
        <f t="shared" si="3"/>
        <v>0</v>
      </c>
      <c r="I14" s="39">
        <f t="shared" si="4"/>
        <v>0</v>
      </c>
      <c r="J14" s="39">
        <f t="shared" si="4"/>
        <v>0</v>
      </c>
      <c r="K14" s="39">
        <f>J14</f>
        <v>0</v>
      </c>
      <c r="L14" s="39">
        <f>K14</f>
        <v>0</v>
      </c>
      <c r="M14" s="39">
        <f>L14</f>
        <v>0</v>
      </c>
      <c r="N14" s="39">
        <f>M14-N9*A36</f>
        <v>0</v>
      </c>
      <c r="O14" s="40">
        <f t="shared" si="1"/>
        <v>0</v>
      </c>
      <c r="P14" s="34"/>
      <c r="Q14" s="34"/>
      <c r="R14" s="34"/>
      <c r="S14" s="34"/>
    </row>
    <row r="15" spans="1:19" x14ac:dyDescent="0.25">
      <c r="A15" s="33">
        <v>1</v>
      </c>
      <c r="B15" s="36">
        <v>100134</v>
      </c>
      <c r="C15" s="31" t="str">
        <f>_xlfn.XLOOKUP(B15,Skruvlådor!$B$9:$B$19,Skruvlådor!$C$9:$C$19)</f>
        <v>Flänsmutter M10 FZV</v>
      </c>
      <c r="D15" s="34"/>
      <c r="E15" s="38">
        <v>100144</v>
      </c>
      <c r="F15" s="39">
        <f>Skruvlådor!E14</f>
        <v>0</v>
      </c>
      <c r="G15" s="39">
        <f>F15</f>
        <v>0</v>
      </c>
      <c r="H15" s="39">
        <f t="shared" si="3"/>
        <v>0</v>
      </c>
      <c r="I15" s="39">
        <f t="shared" si="4"/>
        <v>0</v>
      </c>
      <c r="J15" s="39">
        <f t="shared" si="4"/>
        <v>0</v>
      </c>
      <c r="K15" s="39">
        <f>J15-K9*A22</f>
        <v>0</v>
      </c>
      <c r="L15" s="39">
        <f>K15-L9*A27</f>
        <v>0</v>
      </c>
      <c r="M15" s="39">
        <f>L15-M9*A32</f>
        <v>0</v>
      </c>
      <c r="N15" s="39">
        <f>M15-N9*A37</f>
        <v>0</v>
      </c>
      <c r="O15" s="40">
        <f t="shared" si="1"/>
        <v>0</v>
      </c>
      <c r="P15" s="34"/>
      <c r="Q15" s="34"/>
      <c r="R15" s="34"/>
      <c r="S15" s="34"/>
    </row>
    <row r="16" spans="1:19" x14ac:dyDescent="0.25">
      <c r="A16" s="33"/>
      <c r="B16" s="36"/>
      <c r="C16" s="36"/>
      <c r="D16" s="34"/>
      <c r="E16" s="38">
        <v>100149</v>
      </c>
      <c r="F16" s="39">
        <f>Skruvlådor!E15</f>
        <v>0</v>
      </c>
      <c r="G16" s="39">
        <f>F16-G9</f>
        <v>0</v>
      </c>
      <c r="H16" s="39">
        <f t="shared" si="3"/>
        <v>0</v>
      </c>
      <c r="I16" s="39">
        <f t="shared" si="4"/>
        <v>0</v>
      </c>
      <c r="J16" s="39">
        <f t="shared" si="4"/>
        <v>0</v>
      </c>
      <c r="K16" s="39">
        <f>J16</f>
        <v>0</v>
      </c>
      <c r="L16" s="39">
        <f>K16</f>
        <v>0</v>
      </c>
      <c r="M16" s="39">
        <f>L16</f>
        <v>0</v>
      </c>
      <c r="N16" s="39">
        <f>M16</f>
        <v>0</v>
      </c>
      <c r="O16" s="40">
        <f t="shared" si="1"/>
        <v>0</v>
      </c>
      <c r="P16" s="34"/>
      <c r="Q16" s="34"/>
      <c r="R16" s="34"/>
      <c r="S16" s="34"/>
    </row>
    <row r="17" spans="1:19" x14ac:dyDescent="0.25">
      <c r="A17" s="32">
        <v>10</v>
      </c>
      <c r="B17" s="36" t="s">
        <v>23</v>
      </c>
      <c r="C17" s="31" t="str">
        <f>_xlfn.XLOOKUP(B17,Skruvlådor!$F$9:$F$16,Skruvlådor!$G$9:$G$16)</f>
        <v>Skruvsats konsol prof. plåttak</v>
      </c>
      <c r="D17" s="34"/>
      <c r="E17" s="38">
        <v>100151</v>
      </c>
      <c r="F17" s="39">
        <f>Skruvlådor!E16</f>
        <v>0</v>
      </c>
      <c r="G17" s="39">
        <f>F17</f>
        <v>0</v>
      </c>
      <c r="H17" s="39">
        <f t="shared" si="3"/>
        <v>0</v>
      </c>
      <c r="I17" s="39">
        <f t="shared" si="4"/>
        <v>0</v>
      </c>
      <c r="J17" s="39">
        <f t="shared" si="4"/>
        <v>0</v>
      </c>
      <c r="K17" s="39">
        <f>J17-K9*A23</f>
        <v>0</v>
      </c>
      <c r="L17" s="39">
        <f>K17</f>
        <v>0</v>
      </c>
      <c r="M17" s="39">
        <f>L17</f>
        <v>0</v>
      </c>
      <c r="N17" s="39">
        <f>M17</f>
        <v>0</v>
      </c>
      <c r="O17" s="40">
        <f t="shared" si="1"/>
        <v>0</v>
      </c>
      <c r="P17" s="34"/>
      <c r="Q17" s="34"/>
      <c r="R17" s="34"/>
      <c r="S17" s="34"/>
    </row>
    <row r="18" spans="1:19" x14ac:dyDescent="0.25">
      <c r="A18" s="33">
        <v>1</v>
      </c>
      <c r="B18" s="36">
        <v>100136</v>
      </c>
      <c r="C18" s="31" t="str">
        <f>_xlfn.XLOOKUP(B18,Skruvlådor!$B$9:$B$19,Skruvlådor!$C$9:$C$19)</f>
        <v>Byggskruv 6,3x19 MBR rostfri</v>
      </c>
      <c r="D18" s="34"/>
      <c r="E18" s="38">
        <v>100152</v>
      </c>
      <c r="F18" s="39">
        <f>Skruvlådor!E17</f>
        <v>0</v>
      </c>
      <c r="G18" s="39">
        <f>F18</f>
        <v>0</v>
      </c>
      <c r="H18" s="39">
        <f t="shared" si="3"/>
        <v>0</v>
      </c>
      <c r="I18" s="39">
        <f t="shared" si="4"/>
        <v>0</v>
      </c>
      <c r="J18" s="39">
        <f t="shared" si="4"/>
        <v>0</v>
      </c>
      <c r="K18" s="39">
        <f>J18</f>
        <v>0</v>
      </c>
      <c r="L18" s="39">
        <f>K18-L9*A28</f>
        <v>0</v>
      </c>
      <c r="M18" s="39">
        <f>L18</f>
        <v>0</v>
      </c>
      <c r="N18" s="39">
        <f>M18</f>
        <v>0</v>
      </c>
      <c r="O18" s="40">
        <f t="shared" si="1"/>
        <v>0</v>
      </c>
      <c r="P18" s="34"/>
      <c r="Q18" s="34"/>
      <c r="R18" s="34"/>
      <c r="S18" s="34"/>
    </row>
    <row r="19" spans="1:19" x14ac:dyDescent="0.25">
      <c r="A19" s="32"/>
      <c r="B19" s="34"/>
      <c r="C19" s="34"/>
      <c r="D19" s="34"/>
      <c r="E19" s="38">
        <v>100153</v>
      </c>
      <c r="F19" s="39">
        <f>Skruvlådor!E18</f>
        <v>0</v>
      </c>
      <c r="G19" s="39">
        <f>F19</f>
        <v>0</v>
      </c>
      <c r="H19" s="39">
        <f t="shared" si="3"/>
        <v>0</v>
      </c>
      <c r="I19" s="39">
        <f t="shared" si="4"/>
        <v>0</v>
      </c>
      <c r="J19" s="39">
        <f t="shared" si="4"/>
        <v>0</v>
      </c>
      <c r="K19" s="39">
        <f>J19</f>
        <v>0</v>
      </c>
      <c r="L19" s="39">
        <f>K19</f>
        <v>0</v>
      </c>
      <c r="M19" s="39">
        <f>L19-M9*A33</f>
        <v>0</v>
      </c>
      <c r="N19" s="39">
        <f>M19-N9*A38</f>
        <v>0</v>
      </c>
      <c r="O19" s="40">
        <f t="shared" si="1"/>
        <v>0</v>
      </c>
      <c r="P19" s="34"/>
      <c r="Q19" s="34"/>
      <c r="R19" s="34"/>
      <c r="S19" s="34"/>
    </row>
    <row r="20" spans="1:19" x14ac:dyDescent="0.25">
      <c r="A20" s="32">
        <v>20</v>
      </c>
      <c r="B20" s="36" t="s">
        <v>25</v>
      </c>
      <c r="C20" s="31" t="str">
        <f>_xlfn.XLOOKUP(B20,Skruvlådor!$F$9:$F$16,Skruvlådor!$G$9:$G$16)</f>
        <v>Skruvsats förankringsögla 5 st</v>
      </c>
      <c r="D20" s="34"/>
      <c r="E20" s="38">
        <v>100154</v>
      </c>
      <c r="F20" s="39">
        <f>Skruvlådor!E19</f>
        <v>0</v>
      </c>
      <c r="G20" s="39">
        <f>F20</f>
        <v>0</v>
      </c>
      <c r="H20" s="39">
        <f t="shared" si="3"/>
        <v>0</v>
      </c>
      <c r="I20" s="39">
        <f t="shared" si="4"/>
        <v>0</v>
      </c>
      <c r="J20" s="39">
        <f t="shared" si="4"/>
        <v>0</v>
      </c>
      <c r="K20" s="39">
        <f>J20</f>
        <v>0</v>
      </c>
      <c r="L20" s="39">
        <f>K20</f>
        <v>0</v>
      </c>
      <c r="M20" s="39">
        <f>L20</f>
        <v>0</v>
      </c>
      <c r="N20" s="39">
        <f>M20</f>
        <v>0</v>
      </c>
      <c r="O20" s="40">
        <f t="shared" si="1"/>
        <v>0</v>
      </c>
      <c r="P20" s="34"/>
      <c r="Q20" s="34"/>
      <c r="R20" s="34"/>
      <c r="S20" s="34"/>
    </row>
    <row r="21" spans="1:19" x14ac:dyDescent="0.25">
      <c r="A21" s="33">
        <v>1</v>
      </c>
      <c r="B21" s="34">
        <v>100142</v>
      </c>
      <c r="C21" s="31" t="str">
        <f>_xlfn.XLOOKUP(B21,Skruvlådor!$B$9:$B$19,Skruvlådor!$C$9:$C$19)</f>
        <v>Vagnsbult M10x32 A2 slätt huvud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x14ac:dyDescent="0.25">
      <c r="A22" s="33">
        <v>1</v>
      </c>
      <c r="B22" s="34">
        <v>100144</v>
      </c>
      <c r="C22" s="31" t="str">
        <f>_xlfn.XLOOKUP(B22,Skruvlådor!$B$9:$B$19,Skruvlådor!$C$9:$C$19)</f>
        <v>Mutter M10 och bricka A2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x14ac:dyDescent="0.25">
      <c r="A23" s="33">
        <v>1</v>
      </c>
      <c r="B23" s="36">
        <v>100151</v>
      </c>
      <c r="C23" s="31" t="str">
        <f>_xlfn.XLOOKUP(B23,Skruvlådor!$B$9:$B$19,Skruvlådor!$C$9:$C$19)</f>
        <v>EPDM 50x60 mm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x14ac:dyDescent="0.25">
      <c r="A24" s="33"/>
      <c r="B24" s="36"/>
      <c r="C24" s="3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x14ac:dyDescent="0.25">
      <c r="A25" s="32">
        <v>20</v>
      </c>
      <c r="B25" s="36" t="s">
        <v>35</v>
      </c>
      <c r="C25" s="31" t="str">
        <f>_xlfn.XLOOKUP(B25,Skruvlådor!$F$9:$F$16,Skruvlådor!$G$9:$G$16)</f>
        <v>410126p Skruvsats konsol kort släta tak 5 st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x14ac:dyDescent="0.25">
      <c r="A26" s="33">
        <v>1</v>
      </c>
      <c r="B26" s="36">
        <v>100142</v>
      </c>
      <c r="C26" s="31" t="str">
        <f>_xlfn.XLOOKUP(B26,Skruvlådor!$B$9:$B$19,Skruvlådor!$C$9:$C$19)</f>
        <v>Vagnsbult M10x32 A2 slätt huvud</v>
      </c>
      <c r="D26" s="34"/>
      <c r="E26" s="34"/>
      <c r="F26" s="34"/>
      <c r="G26" s="34"/>
      <c r="H26" s="34"/>
      <c r="I26" s="34"/>
      <c r="J26" s="34"/>
    </row>
    <row r="27" spans="1:19" x14ac:dyDescent="0.25">
      <c r="A27" s="33">
        <v>1</v>
      </c>
      <c r="B27" s="36">
        <v>100144</v>
      </c>
      <c r="C27" s="31" t="str">
        <f>_xlfn.XLOOKUP(B27,Skruvlådor!$B$9:$B$19,Skruvlådor!$C$9:$C$19)</f>
        <v>Mutter M10 och bricka A2</v>
      </c>
      <c r="D27" s="34"/>
      <c r="E27" s="34"/>
      <c r="F27" s="34"/>
      <c r="G27" s="34"/>
      <c r="H27" s="34"/>
      <c r="I27" s="34"/>
      <c r="J27" s="34"/>
    </row>
    <row r="28" spans="1:19" x14ac:dyDescent="0.25">
      <c r="A28" s="33">
        <v>2</v>
      </c>
      <c r="B28" s="36">
        <v>100152</v>
      </c>
      <c r="C28" s="31" t="str">
        <f>_xlfn.XLOOKUP(B28,Skruvlådor!$B$9:$B$19,Skruvlådor!$C$9:$C$19)</f>
        <v>EPDM 255x35 mm</v>
      </c>
      <c r="D28" s="34"/>
      <c r="E28" s="34"/>
      <c r="F28" s="34"/>
      <c r="G28" s="34"/>
      <c r="H28" s="34"/>
      <c r="I28" s="34"/>
      <c r="J28" s="34"/>
    </row>
    <row r="29" spans="1:19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</row>
    <row r="30" spans="1:19" x14ac:dyDescent="0.25">
      <c r="A30" s="32">
        <v>50</v>
      </c>
      <c r="B30" s="34" t="s">
        <v>26</v>
      </c>
      <c r="C30" s="31" t="str">
        <f>_xlfn.XLOOKUP(B30,Skruvlådor!$F$9:$F$16,Skruvlådor!$G$9:$G$16)</f>
        <v>Skruvsats konsol gångbrygga släta tak &lt;18° 2 st</v>
      </c>
      <c r="D30" s="34"/>
      <c r="E30" s="34"/>
      <c r="F30" s="34"/>
      <c r="G30" s="34"/>
      <c r="H30" s="34"/>
      <c r="I30" s="34"/>
      <c r="J30" s="34"/>
    </row>
    <row r="31" spans="1:19" x14ac:dyDescent="0.25">
      <c r="A31" s="33">
        <v>1</v>
      </c>
      <c r="B31" s="36">
        <v>100142</v>
      </c>
      <c r="C31" s="31" t="str">
        <f>_xlfn.XLOOKUP(B31,Skruvlådor!$B$9:$B$19,Skruvlådor!$C$9:$C$19)</f>
        <v>Vagnsbult M10x32 A2 slätt huvud</v>
      </c>
      <c r="D31" s="34"/>
      <c r="E31" s="34"/>
      <c r="F31" s="34"/>
      <c r="G31" s="34"/>
      <c r="H31" s="34"/>
      <c r="I31" s="34"/>
      <c r="J31" s="34"/>
    </row>
    <row r="32" spans="1:19" x14ac:dyDescent="0.25">
      <c r="A32" s="33">
        <v>1</v>
      </c>
      <c r="B32" s="36">
        <v>100144</v>
      </c>
      <c r="C32" s="31" t="str">
        <f>_xlfn.XLOOKUP(B32,Skruvlådor!$B$9:$B$19,Skruvlådor!$C$9:$C$19)</f>
        <v>Mutter M10 och bricka A2</v>
      </c>
      <c r="D32" s="34"/>
      <c r="E32" s="34"/>
      <c r="F32" s="34"/>
      <c r="G32" s="34"/>
      <c r="H32" s="34"/>
      <c r="I32" s="34"/>
      <c r="J32" s="34"/>
    </row>
    <row r="33" spans="1:10" x14ac:dyDescent="0.25">
      <c r="A33" s="33">
        <v>2</v>
      </c>
      <c r="B33" s="36">
        <v>100153</v>
      </c>
      <c r="C33" s="31" t="str">
        <f>_xlfn.XLOOKUP(B33,Skruvlådor!$B$9:$B$19,Skruvlådor!$C$9:$C$19)</f>
        <v>EPDM 180x50 mm</v>
      </c>
      <c r="D33" s="34"/>
      <c r="E33" s="34"/>
      <c r="F33" s="34"/>
      <c r="G33" s="34"/>
      <c r="H33" s="34"/>
      <c r="I33" s="34"/>
      <c r="J33" s="34"/>
    </row>
    <row r="34" spans="1:10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</row>
    <row r="35" spans="1:10" x14ac:dyDescent="0.25">
      <c r="A35" s="32">
        <v>20</v>
      </c>
      <c r="B35" s="34" t="s">
        <v>27</v>
      </c>
      <c r="C35" s="31" t="str">
        <f>_xlfn.XLOOKUP(B35,Skruvlådor!$F$9:$F$16,Skruvlådor!$G$9:$G$16)</f>
        <v>Skruvsats ståndare släta tak 5 st</v>
      </c>
      <c r="D35" s="34"/>
      <c r="E35" s="34"/>
      <c r="F35" s="34"/>
      <c r="G35" s="34"/>
      <c r="H35" s="34"/>
      <c r="I35" s="34"/>
      <c r="J35" s="34"/>
    </row>
    <row r="36" spans="1:10" x14ac:dyDescent="0.25">
      <c r="A36" s="33">
        <v>2</v>
      </c>
      <c r="B36" s="34">
        <v>100143</v>
      </c>
      <c r="C36" s="31" t="str">
        <f>_xlfn.XLOOKUP(B36,Skruvlådor!$B$9:$B$19,Skruvlådor!$C$9:$C$19)</f>
        <v>Vagnsbult M10x50 A2 slätt huvud</v>
      </c>
      <c r="D36" s="34"/>
      <c r="E36" s="34"/>
      <c r="F36" s="34"/>
      <c r="G36" s="34"/>
      <c r="H36" s="34"/>
      <c r="I36" s="34"/>
      <c r="J36" s="34"/>
    </row>
    <row r="37" spans="1:10" x14ac:dyDescent="0.25">
      <c r="A37" s="33">
        <v>1</v>
      </c>
      <c r="B37" s="36">
        <v>100144</v>
      </c>
      <c r="C37" s="31" t="str">
        <f>_xlfn.XLOOKUP(B37,Skruvlådor!$B$9:$B$19,Skruvlådor!$C$9:$C$19)</f>
        <v>Mutter M10 och bricka A2</v>
      </c>
      <c r="D37" s="34"/>
      <c r="E37" s="34"/>
      <c r="F37" s="34"/>
      <c r="G37" s="34"/>
      <c r="H37" s="34"/>
      <c r="I37" s="34"/>
      <c r="J37" s="34"/>
    </row>
    <row r="38" spans="1:10" x14ac:dyDescent="0.25">
      <c r="A38" s="33">
        <v>2</v>
      </c>
      <c r="B38" s="36">
        <v>100153</v>
      </c>
      <c r="C38" s="31" t="str">
        <f>_xlfn.XLOOKUP(B38,Skruvlådor!$B$9:$B$19,Skruvlådor!$C$9:$C$19)</f>
        <v>EPDM 180x50 mm</v>
      </c>
      <c r="D38" s="34"/>
      <c r="E38" s="34"/>
      <c r="F38" s="34"/>
      <c r="G38" s="34"/>
      <c r="H38" s="34"/>
      <c r="I38" s="34"/>
      <c r="J38" s="34"/>
    </row>
    <row r="39" spans="1:10" x14ac:dyDescent="0.25">
      <c r="A39" s="32"/>
      <c r="B39" s="36"/>
      <c r="C39" s="36"/>
      <c r="D39" s="34"/>
      <c r="E39" s="34"/>
      <c r="F39" s="34"/>
      <c r="G39" s="34"/>
      <c r="H39" s="34"/>
      <c r="I39" s="34"/>
      <c r="J39" s="34"/>
    </row>
    <row r="40" spans="1:10" x14ac:dyDescent="0.25">
      <c r="A40" s="32">
        <v>30</v>
      </c>
      <c r="B40" s="36">
        <v>410173</v>
      </c>
      <c r="C40" s="31" t="e">
        <f>_xlfn.XLOOKUP(B40,Skruvlådor!$F$9:$F$16,Skruvlådor!$G$9:$G$16)</f>
        <v>#N/A</v>
      </c>
      <c r="D40" s="34"/>
      <c r="E40" s="34"/>
      <c r="F40" s="34"/>
      <c r="G40" s="34"/>
      <c r="H40" s="34"/>
      <c r="I40" s="34"/>
      <c r="J40" s="34"/>
    </row>
    <row r="41" spans="1:10" x14ac:dyDescent="0.25">
      <c r="A41" s="33">
        <v>1</v>
      </c>
      <c r="B41" s="36">
        <v>100154</v>
      </c>
      <c r="C41" s="31" t="str">
        <f>_xlfn.XLOOKUP(B41,Skruvlådor!$B$9:$B$19,Skruvlådor!$C$9:$C$19)</f>
        <v>EPDM 350x38 mm</v>
      </c>
      <c r="D41" s="34"/>
      <c r="E41" s="34"/>
      <c r="F41" s="34"/>
      <c r="G41" s="34"/>
      <c r="H41" s="34"/>
      <c r="I41" s="34"/>
      <c r="J41" s="34"/>
    </row>
  </sheetData>
  <sheetProtection algorithmName="SHA-512" hashValue="gjFcfOE1Txs8KA8fNJivgQnmCLld4DD3KrSXpMOXi8q0sqnA2jnWNYCFQkbr03L/fe8I1poWnFJJC5VnlxlkbQ==" saltValue="OecvjYBje6p77yjaQLQWL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Skruvlådor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Lovisa Hassis</dc:creator>
  <cp:lastModifiedBy>Lovisa Hassis</cp:lastModifiedBy>
  <dcterms:created xsi:type="dcterms:W3CDTF">2021-09-07T13:47:32Z</dcterms:created>
  <dcterms:modified xsi:type="dcterms:W3CDTF">2021-09-14T11:39:24Z</dcterms:modified>
</cp:coreProperties>
</file>